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Going-Content\Going-Digital\Match Tracker\"/>
    </mc:Choice>
  </mc:AlternateContent>
  <xr:revisionPtr revIDLastSave="0" documentId="13_ncr:1_{F5C1719B-A505-402C-A3DD-B4B1602D1B7D}" xr6:coauthVersionLast="47" xr6:coauthVersionMax="47" xr10:uidLastSave="{00000000-0000-0000-0000-000000000000}"/>
  <bookViews>
    <workbookView xWindow="28680" yWindow="-120" windowWidth="29040" windowHeight="15840" xr2:uid="{95B4B647-2391-4443-A81E-5EEBE6E79533}"/>
  </bookViews>
  <sheets>
    <sheet name="Summary" sheetId="3" r:id="rId1"/>
    <sheet name="Tracker" sheetId="1" r:id="rId2"/>
    <sheet name="Instructions" sheetId="4" r:id="rId3"/>
    <sheet name="Settings" sheetId="2" r:id="rId4"/>
  </sheets>
  <externalReferences>
    <externalReference r:id="rId5"/>
  </externalReferences>
  <definedNames>
    <definedName name="_xlnm._FilterDatabase" localSheetId="1" hidden="1">Tracker!$A$7:$N$7</definedName>
    <definedName name="Competitions">[1]Matches!$S$7:$S$43</definedName>
    <definedName name="Diesel_L">[1]Settings!$AS$6</definedName>
    <definedName name="Litre_Gallon">[1]Settings!$AS$7</definedName>
    <definedName name="Van_MPG">[1]Settings!$AS$5</definedName>
    <definedName name="Venues">[1]Matches!$P$7:$P$22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" i="1" l="1"/>
  <c r="F17" i="3"/>
  <c r="F15" i="3"/>
  <c r="F13" i="3"/>
  <c r="F11" i="3"/>
  <c r="F12" i="3"/>
  <c r="F14" i="3"/>
  <c r="F7" i="3"/>
  <c r="F5" i="3"/>
  <c r="B2" i="3"/>
  <c r="N8" i="1"/>
  <c r="N9" i="1"/>
  <c r="F9" i="3" l="1"/>
  <c r="F8" i="3"/>
  <c r="F16" i="3"/>
  <c r="F6" i="3"/>
  <c r="F10" i="3"/>
</calcChain>
</file>

<file path=xl/sharedStrings.xml><?xml version="1.0" encoding="utf-8"?>
<sst xmlns="http://schemas.openxmlformats.org/spreadsheetml/2006/main" count="63" uniqueCount="63">
  <si>
    <t>Date</t>
  </si>
  <si>
    <t>Venue</t>
  </si>
  <si>
    <t>Competition</t>
  </si>
  <si>
    <t>Paid</t>
  </si>
  <si>
    <t>Anglers</t>
  </si>
  <si>
    <t>Position</t>
  </si>
  <si>
    <t>Weight</t>
  </si>
  <si>
    <t>Notes</t>
  </si>
  <si>
    <t>Mileage</t>
  </si>
  <si>
    <t>Competitions &amp; Matches Tracker</t>
  </si>
  <si>
    <t>#</t>
  </si>
  <si>
    <t>Car / Van MPG</t>
  </si>
  <si>
    <t>Gallons -&gt; Litres</t>
  </si>
  <si>
    <t>Price Of Fuel (litre)</t>
  </si>
  <si>
    <t>Cost Including Pools £</t>
  </si>
  <si>
    <t>Pounds</t>
  </si>
  <si>
    <t>Ounces</t>
  </si>
  <si>
    <t>Winnings £</t>
  </si>
  <si>
    <t xml:space="preserve">Number of Matches Fished : </t>
  </si>
  <si>
    <t xml:space="preserve">Total Anglers Competing : </t>
  </si>
  <si>
    <t xml:space="preserve">Average Position In Match : </t>
  </si>
  <si>
    <t xml:space="preserve">Average Count Of Anglers / Match : </t>
  </si>
  <si>
    <t xml:space="preserve">Total Weight Caught : </t>
  </si>
  <si>
    <t xml:space="preserve">Average Weight / Match : </t>
  </si>
  <si>
    <t xml:space="preserve">Total Match Winnings : </t>
  </si>
  <si>
    <t>Average Match Winnings :</t>
  </si>
  <si>
    <t xml:space="preserve">Total Mileage Travelled : </t>
  </si>
  <si>
    <t xml:space="preserve">Average Mileage / Match : </t>
  </si>
  <si>
    <t xml:space="preserve">Total Travel Costs : </t>
  </si>
  <si>
    <t xml:space="preserve">Average Travel Costs / Match : </t>
  </si>
  <si>
    <t>Cost £</t>
  </si>
  <si>
    <t xml:space="preserve">Total Entry Fees (Inc Pools) : </t>
  </si>
  <si>
    <t>Instructions:</t>
  </si>
  <si>
    <t>Use this spreadsheet to keep track of your expenses, winnings, accumulated weight and average weight, as well as mileage and travel costs.</t>
  </si>
  <si>
    <t>Column A ('#')</t>
  </si>
  <si>
    <t>Column B ('Date')</t>
  </si>
  <si>
    <t>While this is mainly aimed at the Competition / Match angler, it can be used equally well to track Pleasure Fishing sessions.</t>
  </si>
  <si>
    <t>Column C ('Venue')</t>
  </si>
  <si>
    <t xml:space="preserve"> Is just the ID of your match, the number should increment as you add more rows.</t>
  </si>
  <si>
    <t xml:space="preserve"> Is the date of your match / session.  Enter the date in the following format "dd/mm/yy"</t>
  </si>
  <si>
    <t xml:space="preserve"> Is just a texk box for you to enter the Venue you Fished at.</t>
  </si>
  <si>
    <t>Column D ('Competition')</t>
  </si>
  <si>
    <t xml:space="preserve"> Space for you to enter the Competition / Match name</t>
  </si>
  <si>
    <t>Column E ('Costs')</t>
  </si>
  <si>
    <t xml:space="preserve"> Include here the total cost of the match / competition including any match pools</t>
  </si>
  <si>
    <t>Just an indicator to show whether you have paid or not, I tend to log future matches, so important to know if it has been prepaid</t>
  </si>
  <si>
    <t>Column F ('Paid')</t>
  </si>
  <si>
    <t>ColumnG ('Anglers')</t>
  </si>
  <si>
    <t xml:space="preserve"> How many anglers were fishing the Competition / Match</t>
  </si>
  <si>
    <t>Column H ('Position')</t>
  </si>
  <si>
    <t xml:space="preserve"> What position did you come in the match</t>
  </si>
  <si>
    <t>Columns I and J ('Pounds' and Ounces')</t>
  </si>
  <si>
    <t xml:space="preserve"> Log your Match / Session weight here, separate columns for Pounds and Ounces</t>
  </si>
  <si>
    <t>Column K ('Winnings')</t>
  </si>
  <si>
    <t xml:space="preserve"> If you picked up any Prize Money, enter it here</t>
  </si>
  <si>
    <t>Column L ('Notes')</t>
  </si>
  <si>
    <t xml:space="preserve"> And add any notes you like, such as Lake and Peg information</t>
  </si>
  <si>
    <t>Column M ('Mileage')</t>
  </si>
  <si>
    <t xml:space="preserve"> Include the total mileage for the day (return trip)</t>
  </si>
  <si>
    <t>Column N ('Cost £')</t>
  </si>
  <si>
    <t xml:space="preserve"> Is a self calculating total. Just make sure you at the MPG of your Car / Van, and the cost of litre of fuel</t>
  </si>
  <si>
    <t>I hope you enjoy using this spreadsheet, don't forget that it is just to track a few Match Totals, nothing more, but don't forget to keep a copy of the original.</t>
  </si>
  <si>
    <t>As you complete a row of text, Costs for Line 1 for example, pressing the tab key will add a new row and move the cursor to the new line.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</si>
</sst>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98" formatCode="&quot;£&quot;#,##0.00"/>
  </numFmts>
  <fonts count="12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48"/>
      <color theme="0"/>
      <name val="Arial"/>
      <family val="2"/>
    </font>
    <font>
      <b/>
      <sz val="16"/>
      <color theme="0"/>
      <name val="Arial"/>
      <family val="2"/>
    </font>
    <font>
      <b/>
      <sz val="16"/>
      <color rgb="FFFFFFFF"/>
      <name val="Arial"/>
      <family val="2"/>
    </font>
    <font>
      <sz val="16"/>
      <color theme="0"/>
      <name val="Arial"/>
      <family val="2"/>
    </font>
    <font>
      <sz val="16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48"/>
      <color theme="0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/>
    <xf numFmtId="0" fontId="1" fillId="0" borderId="0" xfId="0" applyFont="1"/>
    <xf numFmtId="0" fontId="3" fillId="2" borderId="0" xfId="0" applyFont="1" applyFill="1"/>
    <xf numFmtId="2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right" vertical="center"/>
    </xf>
    <xf numFmtId="2" fontId="4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4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2" xfId="0" applyFill="1" applyBorder="1" applyAlignment="1">
      <alignment vertical="center"/>
    </xf>
    <xf numFmtId="0" fontId="9" fillId="5" borderId="0" xfId="0" applyFont="1" applyFill="1" applyAlignment="1">
      <alignment horizontal="center"/>
    </xf>
    <xf numFmtId="14" fontId="9" fillId="5" borderId="0" xfId="0" applyNumberFormat="1" applyFont="1" applyFill="1" applyAlignment="1">
      <alignment vertical="center"/>
    </xf>
    <xf numFmtId="0" fontId="9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1" fontId="9" fillId="5" borderId="0" xfId="0" applyNumberFormat="1" applyFont="1" applyFill="1" applyAlignment="1">
      <alignment vertical="center"/>
    </xf>
    <xf numFmtId="0" fontId="0" fillId="3" borderId="0" xfId="0" applyFill="1"/>
    <xf numFmtId="0" fontId="10" fillId="3" borderId="0" xfId="0" applyFont="1" applyFill="1"/>
    <xf numFmtId="0" fontId="0" fillId="0" borderId="0" xfId="0" applyAlignment="1">
      <alignment horizontal="right"/>
    </xf>
    <xf numFmtId="2" fontId="4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7" fillId="0" borderId="0" xfId="0" applyFont="1"/>
    <xf numFmtId="0" fontId="0" fillId="0" borderId="0" xfId="0" applyNumberFormat="1"/>
    <xf numFmtId="0" fontId="0" fillId="0" borderId="0" xfId="0" applyProtection="1"/>
    <xf numFmtId="0" fontId="11" fillId="0" borderId="0" xfId="0" applyFont="1" applyProtection="1"/>
    <xf numFmtId="0" fontId="11" fillId="0" borderId="0" xfId="0" applyFont="1" applyAlignment="1" applyProtection="1">
      <alignment horizontal="right"/>
    </xf>
    <xf numFmtId="198" fontId="0" fillId="0" borderId="0" xfId="0" applyNumberFormat="1" applyProtection="1"/>
    <xf numFmtId="0" fontId="0" fillId="0" borderId="0" xfId="0" applyAlignment="1" applyProtection="1">
      <alignment horizontal="right"/>
    </xf>
    <xf numFmtId="198" fontId="0" fillId="0" borderId="0" xfId="0" applyNumberFormat="1" applyAlignment="1" applyProtection="1">
      <alignment horizontal="right"/>
    </xf>
    <xf numFmtId="2" fontId="0" fillId="0" borderId="0" xfId="0" applyNumberFormat="1" applyProtection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"/>
        <family val="2"/>
        <scheme val="none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fill>
        <patternFill>
          <bgColor theme="7" tint="-0.24994659260841701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theme="7" tint="-0.499984740745262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95DCF7"/>
          <bgColor rgb="FF95DCF7"/>
        </patternFill>
      </fill>
    </dxf>
    <dxf>
      <fill>
        <patternFill patternType="solid">
          <fgColor theme="7"/>
          <bgColor theme="7"/>
        </patternFill>
      </fill>
    </dxf>
    <dxf>
      <fill>
        <patternFill patternType="solid">
          <fgColor rgb="FFCAEDFB"/>
          <bgColor rgb="FFCAEDFB"/>
        </patternFill>
      </fill>
    </dxf>
    <dxf>
      <fill>
        <patternFill patternType="solid">
          <fgColor rgb="FF95DCF7"/>
          <bgColor rgb="FF95DCF7"/>
        </patternFill>
      </fill>
    </dxf>
    <dxf>
      <fill>
        <patternFill patternType="solid">
          <fgColor theme="7"/>
          <bgColor theme="7"/>
        </patternFill>
      </fill>
    </dxf>
  </dxfs>
  <tableStyles count="3" defaultTableStyle="TableStyleMedium2" defaultPivotStyle="PivotStyleLight16">
    <tableStyle name="Matches-style" pivot="0" count="3" xr9:uid="{9A2EDB59-AC59-4B41-B7DB-A91AF33E51E3}">
      <tableStyleElement type="headerRow" dxfId="24"/>
      <tableStyleElement type="firstRowStripe" dxfId="23"/>
      <tableStyleElement type="secondRowStripe" dxfId="22"/>
    </tableStyle>
    <tableStyle name="Matches-style 2" pivot="0" count="3" xr9:uid="{417DEBCC-9DB0-4771-B49D-F18F381D8377}">
      <tableStyleElement type="headerRow" dxfId="21"/>
      <tableStyleElement type="firstRowStripe" dxfId="20"/>
      <tableStyleElement type="secondRowStripe" dxfId="19"/>
    </tableStyle>
    <tableStyle name="Table Style 1" pivot="0" count="3" xr9:uid="{0576E587-7C37-40DF-98AF-578BE3331FDA}">
      <tableStyleElement type="headerRow" dxfId="18"/>
      <tableStyleElement type="firstRowStripe" dxfId="17"/>
      <tableStyleElement type="secondRowStripe" dxfId="1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Data/OFFICE/From-Google/Going%20Fishing/Sheets/Fishing.xlsx" TargetMode="External"/><Relationship Id="rId2" Type="http://schemas.openxmlformats.org/officeDocument/2006/relationships/externalLinkPath" Target="file:///E:\Data\OFFICE\From-Google\Going%20Fishing\Sheets\Fishing.xlsx" TargetMode="External"/><Relationship Id="rId1" Type="http://schemas.openxmlformats.org/officeDocument/2006/relationships/externalLinkPath" Target="/Data/OFFICE/From-Google/Going%20Fishing/Sheets/Fish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loats"/>
      <sheetName val="Float Shotting Charts"/>
      <sheetName val="Hooks"/>
      <sheetName val="Going_Fishing_Content_Tracker"/>
      <sheetName val="Preston Elastics"/>
      <sheetName val="Weights"/>
      <sheetName val="Copy of Float Shotting Charts"/>
      <sheetName val="Pellets"/>
      <sheetName val="Matches"/>
      <sheetName val="Settin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P7" t="str">
            <v>Aston Park Fisheries (AP)</v>
          </cell>
          <cell r="S7" t="str">
            <v>Andrew Moss Trophy (LL)</v>
          </cell>
        </row>
        <row r="8">
          <cell r="P8" t="str">
            <v>Bank End Fisheries (BE)</v>
          </cell>
          <cell r="S8" t="str">
            <v>Bait-Tech Feeder Masters</v>
          </cell>
        </row>
        <row r="9">
          <cell r="P9" t="str">
            <v>Forest Lane (FL)</v>
          </cell>
          <cell r="S9" t="str">
            <v>Bomb and Feeder (LL)</v>
          </cell>
        </row>
        <row r="10">
          <cell r="P10" t="str">
            <v>Grange Park (GP)</v>
          </cell>
          <cell r="S10" t="str">
            <v>Cost Cutter (AP)</v>
          </cell>
        </row>
        <row r="11">
          <cell r="P11" t="str">
            <v>Hallcroft Fisheries (HF)</v>
          </cell>
          <cell r="S11" t="str">
            <v>Cost Cutter (AP)</v>
          </cell>
        </row>
        <row r="12">
          <cell r="P12" t="str">
            <v>Hayfield Lakes (HL)</v>
          </cell>
          <cell r="S12" t="str">
            <v>Cost Cutter (HL)</v>
          </cell>
        </row>
        <row r="13">
          <cell r="P13" t="str">
            <v>Kiveton Park (KP)</v>
          </cell>
          <cell r="S13" t="str">
            <v>Cost Cutter (LL)</v>
          </cell>
        </row>
        <row r="14">
          <cell r="P14" t="str">
            <v>Larford Lakes (LA)</v>
          </cell>
          <cell r="S14" t="str">
            <v>Fish North Qualifier (SF)</v>
          </cell>
        </row>
        <row r="15">
          <cell r="P15" t="str">
            <v>Lindholme Lakes (LL)</v>
          </cell>
          <cell r="S15" t="str">
            <v>Fur and Feather Open Match (LL)</v>
          </cell>
        </row>
        <row r="16">
          <cell r="P16" t="str">
            <v>Lodge Farm Fisheries (LF)</v>
          </cell>
          <cell r="S16" t="str">
            <v>Golden Rod Feeder Final (LA)</v>
          </cell>
        </row>
        <row r="17">
          <cell r="P17" t="str">
            <v>Loversall Lakes (LO)</v>
          </cell>
          <cell r="S17" t="str">
            <v>Golden Rod Feeder Qualifier (LA)</v>
          </cell>
        </row>
        <row r="18">
          <cell r="P18" t="str">
            <v>Messingham Sands (MS)</v>
          </cell>
          <cell r="S18" t="str">
            <v>N-Gauge Super Sunday Winter League (AP)</v>
          </cell>
        </row>
        <row r="19">
          <cell r="P19" t="str">
            <v>Partridge Lakes (PL)</v>
          </cell>
          <cell r="S19" t="str">
            <v>Old 'Boys'Club (WG)</v>
          </cell>
        </row>
        <row r="20">
          <cell r="P20" t="str">
            <v>Sykehouse Fishery (SF)</v>
          </cell>
          <cell r="S20" t="str">
            <v>Oldies (LL)</v>
          </cell>
        </row>
        <row r="21">
          <cell r="P21" t="str">
            <v>Westwood Lakes (WL)</v>
          </cell>
          <cell r="S21" t="str">
            <v>Over 50's (AP)</v>
          </cell>
        </row>
        <row r="22">
          <cell r="P22" t="str">
            <v>Woodhouse Grange (WG)</v>
          </cell>
          <cell r="S22" t="str">
            <v>Over 50's (KP)</v>
          </cell>
        </row>
        <row r="23">
          <cell r="S23" t="str">
            <v>Over 50's (MS)</v>
          </cell>
        </row>
        <row r="24">
          <cell r="S24" t="str">
            <v>Pleasure Session</v>
          </cell>
        </row>
        <row r="25">
          <cell r="S25" t="str">
            <v>Saturday Open (AP)</v>
          </cell>
        </row>
        <row r="26">
          <cell r="S26" t="str">
            <v>Shimano Aero Tuesday League (LL)</v>
          </cell>
        </row>
        <row r="27">
          <cell r="S27" t="str">
            <v>Sunday Open (AP)</v>
          </cell>
        </row>
        <row r="28">
          <cell r="S28" t="str">
            <v>Sunday Open (BE)</v>
          </cell>
        </row>
        <row r="29">
          <cell r="S29" t="str">
            <v>Sunday Open (GP)</v>
          </cell>
        </row>
        <row r="30">
          <cell r="S30" t="str">
            <v>Thursday Open (GP)</v>
          </cell>
        </row>
        <row r="31">
          <cell r="S31" t="str">
            <v>Thursday Open (LL)</v>
          </cell>
        </row>
        <row r="32">
          <cell r="S32" t="str">
            <v>Tuesday Open (BE)</v>
          </cell>
        </row>
        <row r="33">
          <cell r="S33" t="str">
            <v>Tuesday Open (LF)</v>
          </cell>
        </row>
        <row r="34">
          <cell r="S34" t="str">
            <v>UK Angling Championships</v>
          </cell>
        </row>
        <row r="35">
          <cell r="S35" t="str">
            <v>Vets (HF)</v>
          </cell>
        </row>
        <row r="36">
          <cell r="S36" t="str">
            <v xml:space="preserve">Wednesday Open (AP) </v>
          </cell>
        </row>
        <row r="37">
          <cell r="S37" t="str">
            <v xml:space="preserve">Wednesday Open (LO) </v>
          </cell>
        </row>
        <row r="38">
          <cell r="S38" t="str">
            <v>Thursday Open (LF)</v>
          </cell>
        </row>
        <row r="39">
          <cell r="S39" t="str">
            <v>Over 50's (LF)</v>
          </cell>
        </row>
        <row r="40">
          <cell r="S40" t="str">
            <v>Saturday Open (LF)</v>
          </cell>
        </row>
        <row r="41">
          <cell r="S41" t="str">
            <v>Cost Cutter (HL)</v>
          </cell>
        </row>
        <row r="42">
          <cell r="S42" t="str">
            <v>Lindholme Summer League (LL)</v>
          </cell>
        </row>
        <row r="43">
          <cell r="S43" t="str">
            <v>Cost Cutter (LL)</v>
          </cell>
        </row>
      </sheetData>
      <sheetData sheetId="9">
        <row r="5">
          <cell r="AS5">
            <v>40</v>
          </cell>
        </row>
        <row r="6">
          <cell r="AS6">
            <v>1.95</v>
          </cell>
        </row>
        <row r="7">
          <cell r="AS7">
            <v>4.5460900000000004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2D4A044-1ED4-44CC-BFCF-1921CD1FAAD6}" name="Tracker" displayName="Tracker" ref="A7:N9" totalsRowShown="0" headerRowDxfId="15" dataDxfId="14">
  <autoFilter ref="A7:N9" xr:uid="{62D4A044-1ED4-44CC-BFCF-1921CD1FAAD6}"/>
  <tableColumns count="14">
    <tableColumn id="1" xr3:uid="{1E9169C4-7838-4C7E-8655-DAD631A858E2}" name="#" dataDxfId="13"/>
    <tableColumn id="2" xr3:uid="{6ECCA0E8-6A28-4183-BF14-BBBA41A4CB7A}" name="Date" dataDxfId="12"/>
    <tableColumn id="3" xr3:uid="{79E81A85-768F-45C3-85BF-3195FFAE8492}" name="Venue" dataDxfId="11"/>
    <tableColumn id="4" xr3:uid="{593FBEF2-355A-419D-A3B2-72CCA712E19C}" name="Competition" dataDxfId="10"/>
    <tableColumn id="5" xr3:uid="{0514FB2A-542E-45FA-8196-64255AE2D909}" name="Cost Including Pools £" dataDxfId="9"/>
    <tableColumn id="6" xr3:uid="{E8FA7001-AAFB-4493-9D53-230AC4CFF244}" name="Paid" dataDxfId="8"/>
    <tableColumn id="7" xr3:uid="{CB924B65-93A2-4782-8D08-392E69BBA7E0}" name="Anglers" dataDxfId="7"/>
    <tableColumn id="8" xr3:uid="{667F9657-9974-4E9F-9F9C-73DEC28A4885}" name="Position" dataDxfId="6"/>
    <tableColumn id="9" xr3:uid="{8C474657-EB0C-4F81-AD55-52102A430663}" name="Pounds" dataDxfId="5"/>
    <tableColumn id="10" xr3:uid="{8B537B99-BA0B-4A30-947C-5E2D81732387}" name="Ounces" dataDxfId="4"/>
    <tableColumn id="11" xr3:uid="{DD655DC4-0325-4041-ABA0-F5D82C22CA99}" name="Winnings £" dataDxfId="3"/>
    <tableColumn id="12" xr3:uid="{9A3AE13A-303B-4426-9375-6F0EFF0DEB66}" name="Notes" dataDxfId="2"/>
    <tableColumn id="13" xr3:uid="{FB2CB97C-A6D8-487B-9119-626938E61EAA}" name="Mileage" dataDxfId="1"/>
    <tableColumn id="14" xr3:uid="{ED3CDD08-66C9-4A5F-B4D1-1EAA0FDFD2E7}" name="Cost £" dataDxfId="0">
      <calculatedColumnFormula>IF(M8 &lt;&gt; "", ((((M8/Settings!$A$3) * Settings!$B$3) * Settings!$C$3) / 100),"")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6741E-6B03-4E9C-89EA-17BDAB153D66}">
  <dimension ref="A1:N18"/>
  <sheetViews>
    <sheetView tabSelected="1" workbookViewId="0">
      <selection activeCell="B19" sqref="B19"/>
    </sheetView>
  </sheetViews>
  <sheetFormatPr defaultRowHeight="15" x14ac:dyDescent="0.2"/>
  <cols>
    <col min="5" max="5" width="2.21875" customWidth="1"/>
    <col min="6" max="6" width="15.5546875" customWidth="1"/>
  </cols>
  <sheetData>
    <row r="1" spans="1:14" x14ac:dyDescent="0.2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59.25" x14ac:dyDescent="0.75">
      <c r="A2" s="31"/>
      <c r="B2" s="32" t="str">
        <f>Tracker!C2</f>
        <v>Competitions &amp; Matches Tracker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5" spans="1:14" ht="18" x14ac:dyDescent="0.25">
      <c r="A5" s="41"/>
      <c r="B5" s="42"/>
      <c r="C5" s="42"/>
      <c r="D5" s="43" t="s">
        <v>18</v>
      </c>
      <c r="E5" s="41"/>
      <c r="F5" s="41">
        <f>COUNTA(Tracker[Date])</f>
        <v>0</v>
      </c>
      <c r="G5" s="41"/>
      <c r="H5" s="41"/>
      <c r="I5" s="41"/>
      <c r="J5" s="41"/>
      <c r="K5" s="41"/>
      <c r="L5" s="41"/>
      <c r="M5" s="41"/>
      <c r="N5" s="41"/>
    </row>
    <row r="6" spans="1:14" ht="18" x14ac:dyDescent="0.25">
      <c r="A6" s="41"/>
      <c r="B6" s="41"/>
      <c r="C6" s="41"/>
      <c r="D6" s="43" t="s">
        <v>31</v>
      </c>
      <c r="E6" s="41"/>
      <c r="F6" s="44">
        <f>Tracker!E4</f>
        <v>0</v>
      </c>
      <c r="G6" s="41"/>
      <c r="H6" s="41"/>
      <c r="I6" s="41"/>
      <c r="J6" s="41"/>
      <c r="K6" s="41"/>
      <c r="L6" s="41"/>
      <c r="M6" s="41"/>
      <c r="N6" s="41"/>
    </row>
    <row r="7" spans="1:14" ht="18" x14ac:dyDescent="0.25">
      <c r="A7" s="41"/>
      <c r="B7" s="41"/>
      <c r="C7" s="41"/>
      <c r="D7" s="43" t="s">
        <v>19</v>
      </c>
      <c r="E7" s="41"/>
      <c r="F7" s="41">
        <f>SUM(Tracker[Anglers])</f>
        <v>0</v>
      </c>
      <c r="G7" s="41"/>
      <c r="H7" s="41"/>
      <c r="I7" s="41"/>
      <c r="J7" s="41"/>
      <c r="K7" s="41"/>
      <c r="L7" s="41"/>
      <c r="M7" s="41"/>
      <c r="N7" s="41"/>
    </row>
    <row r="8" spans="1:14" ht="18" x14ac:dyDescent="0.25">
      <c r="A8" s="41"/>
      <c r="B8" s="41"/>
      <c r="C8" s="41"/>
      <c r="D8" s="43" t="s">
        <v>21</v>
      </c>
      <c r="E8" s="41"/>
      <c r="F8" s="41">
        <f>IFERROR(INT(F7/F5),INT(F7/1))</f>
        <v>0</v>
      </c>
      <c r="G8" s="41"/>
      <c r="H8" s="41"/>
      <c r="I8" s="41"/>
      <c r="J8" s="41"/>
      <c r="K8" s="41"/>
      <c r="L8" s="41"/>
      <c r="M8" s="41"/>
      <c r="N8" s="41"/>
    </row>
    <row r="9" spans="1:14" ht="18" x14ac:dyDescent="0.25">
      <c r="A9" s="41"/>
      <c r="B9" s="41"/>
      <c r="C9" s="41"/>
      <c r="D9" s="43" t="s">
        <v>20</v>
      </c>
      <c r="E9" s="41"/>
      <c r="F9" s="41">
        <f>IFERROR(INT(SUM(Tracker[Position]) / F5),INT(SUM(Tracker[Position]) / 1))</f>
        <v>0</v>
      </c>
      <c r="G9" s="41"/>
      <c r="H9" s="41"/>
      <c r="I9" s="41"/>
      <c r="J9" s="41"/>
      <c r="K9" s="41"/>
      <c r="L9" s="41"/>
      <c r="M9" s="41"/>
      <c r="N9" s="41"/>
    </row>
    <row r="10" spans="1:14" ht="18" x14ac:dyDescent="0.25">
      <c r="A10" s="41"/>
      <c r="B10" s="41"/>
      <c r="C10" s="41"/>
      <c r="D10" s="43" t="s">
        <v>22</v>
      </c>
      <c r="E10" s="41"/>
      <c r="F10" s="45">
        <f>Tracker!I4</f>
        <v>0</v>
      </c>
      <c r="G10" s="41"/>
      <c r="H10" s="41"/>
      <c r="I10" s="41"/>
      <c r="J10" s="41"/>
      <c r="K10" s="41"/>
      <c r="L10" s="41"/>
      <c r="M10" s="41"/>
      <c r="N10" s="41"/>
    </row>
    <row r="11" spans="1:14" ht="18" x14ac:dyDescent="0.25">
      <c r="A11" s="41"/>
      <c r="B11" s="41"/>
      <c r="C11" s="41"/>
      <c r="D11" s="43" t="s">
        <v>23</v>
      </c>
      <c r="E11" s="41"/>
      <c r="F11" s="45" t="str">
        <f>IFERROR(INT((((SUM(Tracker[Pounds])*16)+SUM(Tracker[Ounces]))/F5)/16) &amp; "lb " &amp; MOD((((SUM(Tracker[Pounds])*16)+SUM(Tracker[Ounces]))/F5),16) &amp; "oz",INT((((SUM(Tracker[Pounds])*16)+SUM(Tracker[Ounces]))/1)/16) &amp; "lb " &amp; MOD((((SUM(Tracker[Pounds])*16)+SUM(Tracker[Ounces]))/1),16) &amp; "oz")</f>
        <v>0lb 0oz</v>
      </c>
      <c r="G11" s="41"/>
      <c r="H11" s="41"/>
      <c r="I11" s="41"/>
      <c r="J11" s="41"/>
      <c r="K11" s="41"/>
      <c r="L11" s="41"/>
      <c r="M11" s="41"/>
      <c r="N11" s="41"/>
    </row>
    <row r="12" spans="1:14" ht="18" x14ac:dyDescent="0.25">
      <c r="A12" s="41"/>
      <c r="B12" s="41"/>
      <c r="C12" s="41"/>
      <c r="D12" s="43" t="s">
        <v>24</v>
      </c>
      <c r="E12" s="41"/>
      <c r="F12" s="46">
        <f>SUM(Tracker[Winnings £])</f>
        <v>0</v>
      </c>
      <c r="G12" s="41"/>
      <c r="H12" s="41"/>
      <c r="I12" s="41"/>
      <c r="J12" s="41"/>
      <c r="K12" s="41"/>
      <c r="L12" s="41"/>
      <c r="M12" s="41"/>
      <c r="N12" s="41"/>
    </row>
    <row r="13" spans="1:14" ht="18" x14ac:dyDescent="0.25">
      <c r="A13" s="41"/>
      <c r="B13" s="41"/>
      <c r="C13" s="41"/>
      <c r="D13" s="43" t="s">
        <v>25</v>
      </c>
      <c r="E13" s="41"/>
      <c r="F13" s="46">
        <f>IFERROR(SUM(Tracker[Winnings £]) / F5,SUM(Tracker[Winnings £]) / 1)</f>
        <v>0</v>
      </c>
      <c r="G13" s="41"/>
      <c r="H13" s="41"/>
      <c r="I13" s="41"/>
      <c r="J13" s="41"/>
      <c r="K13" s="41"/>
      <c r="L13" s="41"/>
      <c r="M13" s="41"/>
      <c r="N13" s="41"/>
    </row>
    <row r="14" spans="1:14" ht="18" x14ac:dyDescent="0.25">
      <c r="A14" s="41"/>
      <c r="B14" s="41"/>
      <c r="C14" s="41"/>
      <c r="D14" s="43" t="s">
        <v>26</v>
      </c>
      <c r="E14" s="41"/>
      <c r="F14" s="47">
        <f>SUM(Tracker[Mileage])</f>
        <v>0</v>
      </c>
      <c r="G14" s="41"/>
      <c r="H14" s="41"/>
      <c r="I14" s="41"/>
      <c r="J14" s="41"/>
      <c r="K14" s="41"/>
      <c r="L14" s="41"/>
      <c r="M14" s="41"/>
      <c r="N14" s="41"/>
    </row>
    <row r="15" spans="1:14" ht="18" x14ac:dyDescent="0.25">
      <c r="A15" s="41"/>
      <c r="B15" s="41"/>
      <c r="C15" s="41"/>
      <c r="D15" s="43" t="s">
        <v>27</v>
      </c>
      <c r="E15" s="41"/>
      <c r="F15" s="47">
        <f>IFERROR(SUM(Tracker[Mileage]) / F5, SUM(Tracker[Mileage]) / 1)</f>
        <v>0</v>
      </c>
      <c r="G15" s="41"/>
      <c r="H15" s="41"/>
      <c r="I15" s="41"/>
      <c r="J15" s="41"/>
      <c r="K15" s="41"/>
      <c r="L15" s="41"/>
      <c r="M15" s="41"/>
      <c r="N15" s="41"/>
    </row>
    <row r="16" spans="1:14" ht="18" x14ac:dyDescent="0.25">
      <c r="A16" s="41"/>
      <c r="B16" s="41"/>
      <c r="C16" s="41"/>
      <c r="D16" s="43" t="s">
        <v>28</v>
      </c>
      <c r="E16" s="41"/>
      <c r="F16" s="46">
        <f>SUM(Tracker[Cost £])</f>
        <v>0</v>
      </c>
      <c r="G16" s="41"/>
      <c r="H16" s="41"/>
      <c r="I16" s="41"/>
      <c r="J16" s="41"/>
      <c r="K16" s="41"/>
      <c r="L16" s="41"/>
      <c r="M16" s="41"/>
      <c r="N16" s="41"/>
    </row>
    <row r="17" spans="1:14" ht="18" x14ac:dyDescent="0.25">
      <c r="A17" s="41"/>
      <c r="B17" s="41"/>
      <c r="C17" s="41"/>
      <c r="D17" s="43" t="s">
        <v>29</v>
      </c>
      <c r="E17" s="41"/>
      <c r="F17" s="44">
        <f>IFERROR(SUM(Tracker[Cost £]) / F5, SUM(Tracker[Cost £]) / 1)</f>
        <v>0</v>
      </c>
      <c r="G17" s="41"/>
      <c r="H17" s="41"/>
      <c r="I17" s="41"/>
      <c r="J17" s="41"/>
      <c r="K17" s="41"/>
      <c r="L17" s="41"/>
      <c r="M17" s="41"/>
      <c r="N17" s="41"/>
    </row>
    <row r="18" spans="1:14" x14ac:dyDescent="0.2">
      <c r="F18" s="40"/>
    </row>
  </sheetData>
  <sheetProtection algorithmName="SHA-512" hashValue="kpDmCRAcJh1Bul5LSx9bQqKYNVp6FD0mrYWG8dPTDDazrR6bOFVXgmgaMvwR4X9gmnHPRMdbONwLFWWUotsWLQ==" saltValue="8kfPnAQVujRSg7YR0ZhPI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3365-5751-4CAD-938E-60E293C4201A}">
  <dimension ref="A1:Z960"/>
  <sheetViews>
    <sheetView zoomScale="106" zoomScaleNormal="106" workbookViewId="0">
      <selection activeCell="B8" sqref="B8"/>
    </sheetView>
  </sheetViews>
  <sheetFormatPr defaultColWidth="9.77734375" defaultRowHeight="15" x14ac:dyDescent="0.2"/>
  <cols>
    <col min="1" max="1" width="5.77734375" style="8" bestFit="1" customWidth="1"/>
    <col min="2" max="2" width="11.109375" customWidth="1"/>
    <col min="3" max="4" width="37.109375" customWidth="1"/>
    <col min="5" max="5" width="28" bestFit="1" customWidth="1"/>
    <col min="6" max="6" width="9.109375" bestFit="1" customWidth="1"/>
    <col min="7" max="7" width="12.5546875" bestFit="1" customWidth="1"/>
    <col min="8" max="8" width="13" bestFit="1" customWidth="1"/>
    <col min="9" max="10" width="12.5546875" bestFit="1" customWidth="1"/>
    <col min="11" max="11" width="14.109375" bestFit="1" customWidth="1"/>
    <col min="12" max="12" width="54.77734375" customWidth="1"/>
    <col min="13" max="13" width="12.5546875" bestFit="1" customWidth="1"/>
    <col min="14" max="14" width="12.77734375" customWidth="1"/>
    <col min="15" max="17" width="8.33203125" customWidth="1"/>
    <col min="18" max="26" width="6.6640625" customWidth="1"/>
  </cols>
  <sheetData>
    <row r="1" spans="1:26" x14ac:dyDescent="0.2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60" x14ac:dyDescent="0.8">
      <c r="A2" s="6"/>
      <c r="B2" s="1"/>
      <c r="C2" s="3" t="s">
        <v>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9.75" customHeight="1" x14ac:dyDescent="0.3">
      <c r="A3" s="6"/>
      <c r="B3" s="1"/>
      <c r="C3" s="1"/>
      <c r="D3" s="1"/>
      <c r="E3" s="4"/>
      <c r="F3" s="4"/>
      <c r="G3" s="1"/>
      <c r="H3" s="5"/>
      <c r="I3" s="5"/>
      <c r="J3" s="5"/>
      <c r="K3" s="5"/>
      <c r="L3" s="5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6" customFormat="1" ht="24" customHeight="1" x14ac:dyDescent="0.3">
      <c r="A4" s="14"/>
      <c r="B4" s="15"/>
      <c r="C4" s="15"/>
      <c r="D4" s="12"/>
      <c r="E4" s="13"/>
      <c r="F4" s="15"/>
      <c r="G4" s="38"/>
      <c r="H4" s="39"/>
      <c r="I4" s="37"/>
      <c r="J4" s="37"/>
      <c r="K4" s="34"/>
      <c r="L4" s="17"/>
      <c r="M4" s="17"/>
      <c r="N4" s="13"/>
    </row>
    <row r="5" spans="1:26" ht="3.75" customHeight="1" x14ac:dyDescent="0.2">
      <c r="A5" s="7"/>
      <c r="B5" s="2"/>
      <c r="C5" s="2"/>
      <c r="D5" s="2"/>
      <c r="E5" s="2"/>
      <c r="F5" s="2"/>
      <c r="G5" s="2"/>
      <c r="H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11" customFormat="1" ht="29.25" customHeight="1" x14ac:dyDescent="0.2">
      <c r="A6" s="25"/>
      <c r="B6" s="25"/>
      <c r="C6" s="25"/>
      <c r="D6" s="25"/>
      <c r="E6" s="25"/>
      <c r="F6" s="25"/>
      <c r="G6" s="25"/>
      <c r="H6" s="24"/>
      <c r="I6" s="35" t="s">
        <v>6</v>
      </c>
      <c r="J6" s="36"/>
      <c r="K6" s="25"/>
      <c r="L6" s="25"/>
      <c r="M6" s="25"/>
      <c r="N6" s="2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29.25" customHeight="1" x14ac:dyDescent="0.2">
      <c r="A7" s="21" t="s">
        <v>10</v>
      </c>
      <c r="B7" s="22" t="s">
        <v>0</v>
      </c>
      <c r="C7" s="22" t="s">
        <v>1</v>
      </c>
      <c r="D7" s="22" t="s">
        <v>2</v>
      </c>
      <c r="E7" s="23" t="s">
        <v>14</v>
      </c>
      <c r="F7" s="21" t="s">
        <v>3</v>
      </c>
      <c r="G7" s="21" t="s">
        <v>4</v>
      </c>
      <c r="H7" s="21" t="s">
        <v>5</v>
      </c>
      <c r="I7" s="18" t="s">
        <v>15</v>
      </c>
      <c r="J7" s="20" t="s">
        <v>16</v>
      </c>
      <c r="K7" s="22" t="s">
        <v>17</v>
      </c>
      <c r="L7" s="22" t="s">
        <v>7</v>
      </c>
      <c r="M7" s="22" t="s">
        <v>8</v>
      </c>
      <c r="N7" s="19" t="s">
        <v>30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8.75" customHeight="1" x14ac:dyDescent="0.2">
      <c r="A8" s="26">
        <v>1</v>
      </c>
      <c r="B8" s="27"/>
      <c r="C8" s="28"/>
      <c r="D8" s="28"/>
      <c r="E8" s="29"/>
      <c r="F8" s="28"/>
      <c r="G8" s="28"/>
      <c r="H8" s="28"/>
      <c r="I8" s="30"/>
      <c r="J8" s="30"/>
      <c r="K8" s="29"/>
      <c r="L8" s="28"/>
      <c r="M8" s="28"/>
      <c r="N8" s="29" t="str">
        <f>IF(M8 &lt;&gt; "", ((((M8/Settings!$A$3) * Settings!$B$3) * Settings!$C$3) / 100),"")</f>
        <v/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 x14ac:dyDescent="0.2">
      <c r="A9" s="26">
        <f>A8+1</f>
        <v>2</v>
      </c>
      <c r="B9" s="27"/>
      <c r="C9" s="28"/>
      <c r="D9" s="28"/>
      <c r="E9" s="29"/>
      <c r="F9" s="28"/>
      <c r="G9" s="28"/>
      <c r="H9" s="28"/>
      <c r="I9" s="30"/>
      <c r="J9" s="30"/>
      <c r="K9" s="29"/>
      <c r="L9" s="28"/>
      <c r="M9" s="28"/>
      <c r="N9" s="29" t="str">
        <f>IF(M9 &lt;&gt; "", ((((M9/Settings!$A$3) * Settings!$B$3) * Settings!$C$3) / 100),"")</f>
        <v/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7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7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7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7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7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7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7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7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7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7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7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7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7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7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7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7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7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7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7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7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7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7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7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7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7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7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7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7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7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7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7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7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7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7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7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7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7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7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7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7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7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7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7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7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7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7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7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7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7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7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7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7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7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7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7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7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7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7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7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7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7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7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7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7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7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7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7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7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7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7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7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7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7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7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7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7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7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7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7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7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7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7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7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7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7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7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7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7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7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7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7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7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7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7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7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7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7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7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7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7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7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7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7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7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7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7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7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7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7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7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7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7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7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7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7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7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7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7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7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7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7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7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7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7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7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7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7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7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7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7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7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7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7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7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7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7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7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7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7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7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7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7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7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7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7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7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7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7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7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7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7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7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7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7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7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7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7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7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7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7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7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7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7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7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7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7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7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7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7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7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7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7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7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7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7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7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7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7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7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7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7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7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7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7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7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7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7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7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7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7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7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7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7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7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7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7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7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7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7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7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7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7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7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7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7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7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7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7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7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7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7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7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7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7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7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7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7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7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7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7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7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7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7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7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7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7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7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7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7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7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7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7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7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7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7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7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7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7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7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7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7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7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7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7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7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7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7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7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7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7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7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7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7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7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7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7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7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7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7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7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7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7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7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7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7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7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7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7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7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7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7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7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7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7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7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7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7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7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7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7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7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7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7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7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7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7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7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7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7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7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7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7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7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7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7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7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7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7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7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7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7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7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7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7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7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7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7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7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7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7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7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7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7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7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7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7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7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7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7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7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7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7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7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7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7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7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7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7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7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7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7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7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7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7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7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7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7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7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7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7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7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7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7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7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7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7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7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7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7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7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7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7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7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7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7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7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7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7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7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7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7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7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7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7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7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7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7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7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7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7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7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7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7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7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7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7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7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7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7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7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7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7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7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7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7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7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7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7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7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7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7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7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7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7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7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7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7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7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7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7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7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7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7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7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7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7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7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7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7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7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7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7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7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7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7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7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7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7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7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7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7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7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7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7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7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7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7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7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7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7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7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7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7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7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7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7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7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7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7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7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7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7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7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7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7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7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7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7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7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7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7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7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7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7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7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7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7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7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7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7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7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7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7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7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7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7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7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7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7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7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7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7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7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7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7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7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7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7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7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7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7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7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7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7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7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7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7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7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7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7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7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7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7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7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7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7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7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7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7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7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7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7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7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7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7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7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7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7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7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7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7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7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7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7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7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7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7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7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7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7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7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7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7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7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7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7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7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7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7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7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7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7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7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7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7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7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7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7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7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7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7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7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7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7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7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7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7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7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7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7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7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7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7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7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7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7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7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7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7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7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7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7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7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7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7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7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7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7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7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7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7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7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7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7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7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7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7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7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7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7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7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7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7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7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7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7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7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7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7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7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7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7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7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7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7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7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7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7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7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7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7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7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7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7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7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7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7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7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7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7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7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7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7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7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7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7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7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7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7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7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7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7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7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7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7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7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7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7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7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7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7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7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7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7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7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7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7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7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7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7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7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7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7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7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7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7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7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7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7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7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7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7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7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7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7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7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7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7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7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7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7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7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7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7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7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7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7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7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7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7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7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7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7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7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7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7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7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7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7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7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7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7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7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7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7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7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7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7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7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7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7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7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7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7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7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7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7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7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7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7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7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7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7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7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7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7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7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7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7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7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7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7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7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7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7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7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7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7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7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7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7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7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7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7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7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7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7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7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7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7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7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7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7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7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7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7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7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7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7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7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7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7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7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7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7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7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7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7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7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7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7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7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7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7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7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7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7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7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7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7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7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7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7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7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7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7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7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7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7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7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7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7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7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7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7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7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7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7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7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7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7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7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7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7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7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7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7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7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7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7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7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</sheetData>
  <mergeCells count="3">
    <mergeCell ref="I6:J6"/>
    <mergeCell ref="I4:J4"/>
    <mergeCell ref="G4:H4"/>
  </mergeCells>
  <dataValidations count="1">
    <dataValidation type="list" allowBlank="1" showInputMessage="1" showErrorMessage="1" sqref="F8:F9" xr:uid="{83EF70DD-5039-493A-B725-83491707D157}">
      <formula1>"Yes,No"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3F455-D060-42D0-9D74-F568FE438C5D}">
  <dimension ref="A2:K24"/>
  <sheetViews>
    <sheetView workbookViewId="0">
      <selection activeCell="C2" sqref="C2"/>
    </sheetView>
  </sheetViews>
  <sheetFormatPr defaultRowHeight="15" x14ac:dyDescent="0.2"/>
  <sheetData>
    <row r="2" spans="1:9" x14ac:dyDescent="0.2">
      <c r="C2" t="s">
        <v>32</v>
      </c>
    </row>
    <row r="3" spans="1:9" ht="30" customHeight="1" x14ac:dyDescent="0.2">
      <c r="C3" s="49" t="s">
        <v>33</v>
      </c>
      <c r="D3" s="49"/>
      <c r="E3" s="49"/>
      <c r="F3" s="49"/>
      <c r="G3" s="49"/>
      <c r="H3" s="49"/>
      <c r="I3" s="49"/>
    </row>
    <row r="4" spans="1:9" ht="30" customHeight="1" x14ac:dyDescent="0.2">
      <c r="C4" s="49" t="s">
        <v>36</v>
      </c>
      <c r="D4" s="49"/>
      <c r="E4" s="49"/>
      <c r="F4" s="49"/>
      <c r="G4" s="49"/>
      <c r="H4" s="49"/>
      <c r="I4" s="49"/>
    </row>
    <row r="6" spans="1:9" x14ac:dyDescent="0.2">
      <c r="A6" s="51" t="s">
        <v>34</v>
      </c>
      <c r="B6" s="51"/>
      <c r="C6" s="51"/>
      <c r="D6" s="51"/>
      <c r="F6" t="s">
        <v>38</v>
      </c>
    </row>
    <row r="7" spans="1:9" x14ac:dyDescent="0.2">
      <c r="A7" s="51" t="s">
        <v>35</v>
      </c>
      <c r="B7" s="51"/>
      <c r="C7" s="51"/>
      <c r="D7" s="51"/>
      <c r="F7" t="s">
        <v>39</v>
      </c>
    </row>
    <row r="8" spans="1:9" x14ac:dyDescent="0.2">
      <c r="A8" s="51" t="s">
        <v>37</v>
      </c>
      <c r="B8" s="51"/>
      <c r="C8" s="51"/>
      <c r="D8" s="51"/>
      <c r="F8" t="s">
        <v>40</v>
      </c>
    </row>
    <row r="9" spans="1:9" x14ac:dyDescent="0.2">
      <c r="A9" s="51" t="s">
        <v>41</v>
      </c>
      <c r="B9" s="51"/>
      <c r="C9" s="51"/>
      <c r="D9" s="51"/>
      <c r="F9" t="s">
        <v>42</v>
      </c>
    </row>
    <row r="10" spans="1:9" x14ac:dyDescent="0.2">
      <c r="A10" s="51" t="s">
        <v>43</v>
      </c>
      <c r="B10" s="51"/>
      <c r="C10" s="51"/>
      <c r="D10" s="51"/>
      <c r="F10" t="s">
        <v>44</v>
      </c>
    </row>
    <row r="11" spans="1:9" x14ac:dyDescent="0.2">
      <c r="A11" s="51" t="s">
        <v>46</v>
      </c>
      <c r="B11" s="51"/>
      <c r="C11" s="51"/>
      <c r="D11" s="51"/>
      <c r="F11" t="s">
        <v>45</v>
      </c>
    </row>
    <row r="12" spans="1:9" x14ac:dyDescent="0.2">
      <c r="A12" s="51" t="s">
        <v>47</v>
      </c>
      <c r="B12" s="51"/>
      <c r="C12" s="51"/>
      <c r="D12" s="51"/>
      <c r="F12" t="s">
        <v>48</v>
      </c>
    </row>
    <row r="13" spans="1:9" x14ac:dyDescent="0.2">
      <c r="A13" s="51" t="s">
        <v>49</v>
      </c>
      <c r="B13" s="51"/>
      <c r="C13" s="51"/>
      <c r="D13" s="51"/>
      <c r="F13" t="s">
        <v>50</v>
      </c>
    </row>
    <row r="14" spans="1:9" x14ac:dyDescent="0.2">
      <c r="A14" s="51" t="s">
        <v>51</v>
      </c>
      <c r="B14" s="51"/>
      <c r="C14" s="51"/>
      <c r="D14" s="51"/>
      <c r="F14" t="s">
        <v>52</v>
      </c>
    </row>
    <row r="15" spans="1:9" x14ac:dyDescent="0.2">
      <c r="A15" s="51" t="s">
        <v>53</v>
      </c>
      <c r="B15" s="51"/>
      <c r="C15" s="51"/>
      <c r="D15" s="51"/>
      <c r="F15" t="s">
        <v>54</v>
      </c>
    </row>
    <row r="16" spans="1:9" x14ac:dyDescent="0.2">
      <c r="A16" s="51" t="s">
        <v>55</v>
      </c>
      <c r="B16" s="51"/>
      <c r="C16" s="51"/>
      <c r="D16" s="51"/>
      <c r="F16" t="s">
        <v>56</v>
      </c>
    </row>
    <row r="17" spans="1:11" x14ac:dyDescent="0.2">
      <c r="A17" s="51" t="s">
        <v>57</v>
      </c>
      <c r="B17" s="51"/>
      <c r="C17" s="51"/>
      <c r="D17" s="51"/>
      <c r="F17" t="s">
        <v>58</v>
      </c>
    </row>
    <row r="18" spans="1:11" x14ac:dyDescent="0.2">
      <c r="A18" s="51" t="s">
        <v>59</v>
      </c>
      <c r="B18" s="51"/>
      <c r="C18" s="51"/>
      <c r="D18" s="51"/>
      <c r="F18" t="s">
        <v>60</v>
      </c>
    </row>
    <row r="19" spans="1:11" x14ac:dyDescent="0.2">
      <c r="A19" s="33"/>
      <c r="B19" s="33"/>
      <c r="C19" s="33"/>
      <c r="D19" s="33"/>
    </row>
    <row r="20" spans="1:11" ht="30" customHeight="1" x14ac:dyDescent="0.2">
      <c r="A20" s="33"/>
      <c r="B20" s="33"/>
      <c r="C20" s="49" t="s">
        <v>62</v>
      </c>
      <c r="D20" s="49"/>
      <c r="E20" s="49"/>
      <c r="F20" s="49"/>
      <c r="G20" s="49"/>
      <c r="H20" s="49"/>
      <c r="I20" s="49"/>
    </row>
    <row r="21" spans="1:11" x14ac:dyDescent="0.2">
      <c r="A21" s="33"/>
      <c r="B21" s="33"/>
      <c r="C21" s="50"/>
      <c r="D21" s="50"/>
      <c r="E21" s="50"/>
      <c r="F21" s="50"/>
      <c r="G21" s="50"/>
      <c r="H21" s="50"/>
      <c r="I21" s="50"/>
    </row>
    <row r="22" spans="1:11" ht="30" customHeight="1" x14ac:dyDescent="0.2">
      <c r="A22" s="52"/>
      <c r="B22" s="52"/>
      <c r="C22" s="49" t="s">
        <v>61</v>
      </c>
      <c r="D22" s="49"/>
      <c r="E22" s="49"/>
      <c r="F22" s="49"/>
      <c r="G22" s="49"/>
      <c r="H22" s="49"/>
      <c r="I22" s="49"/>
      <c r="K22" s="48"/>
    </row>
    <row r="23" spans="1:11" x14ac:dyDescent="0.2">
      <c r="A23" s="52"/>
      <c r="B23" s="52"/>
      <c r="C23" s="48"/>
      <c r="D23" s="48"/>
      <c r="E23" s="48"/>
      <c r="F23" s="48"/>
      <c r="G23" s="48"/>
      <c r="H23" s="48"/>
      <c r="I23" s="48"/>
    </row>
    <row r="24" spans="1:11" x14ac:dyDescent="0.2">
      <c r="A24" s="52"/>
      <c r="B24" s="52"/>
      <c r="C24" s="52"/>
      <c r="D24" s="52"/>
    </row>
  </sheetData>
  <mergeCells count="18">
    <mergeCell ref="C22:I22"/>
    <mergeCell ref="C21:I21"/>
    <mergeCell ref="C20:I20"/>
    <mergeCell ref="A10:D10"/>
    <mergeCell ref="A11:D11"/>
    <mergeCell ref="A12:D12"/>
    <mergeCell ref="A13:D13"/>
    <mergeCell ref="A15:D15"/>
    <mergeCell ref="A16:D16"/>
    <mergeCell ref="A14:D14"/>
    <mergeCell ref="A17:D17"/>
    <mergeCell ref="A18:D18"/>
    <mergeCell ref="A6:D6"/>
    <mergeCell ref="A7:D7"/>
    <mergeCell ref="A8:D8"/>
    <mergeCell ref="A9:D9"/>
    <mergeCell ref="C3:I3"/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BC9A-15B5-4192-8F2B-0652C25E1EA0}">
  <dimension ref="A2:C3"/>
  <sheetViews>
    <sheetView workbookViewId="0">
      <selection activeCell="A3" sqref="A3"/>
    </sheetView>
  </sheetViews>
  <sheetFormatPr defaultRowHeight="15" x14ac:dyDescent="0.2"/>
  <sheetData>
    <row r="2" spans="1:3" s="9" customFormat="1" ht="30" customHeight="1" x14ac:dyDescent="0.2">
      <c r="A2" s="9" t="s">
        <v>11</v>
      </c>
      <c r="B2" s="9" t="s">
        <v>12</v>
      </c>
      <c r="C2" s="9" t="s">
        <v>13</v>
      </c>
    </row>
    <row r="3" spans="1:3" x14ac:dyDescent="0.2">
      <c r="A3">
        <v>38</v>
      </c>
      <c r="B3">
        <v>4.5460900000000004</v>
      </c>
      <c r="C3">
        <v>175.9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Tracker</vt:lpstr>
      <vt:lpstr>Instructions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Christene Backhouse</dc:creator>
  <cp:lastModifiedBy>Christene Backhouse</cp:lastModifiedBy>
  <dcterms:created xsi:type="dcterms:W3CDTF">2026-06-12T23:45:13Z</dcterms:created>
  <dcterms:modified xsi:type="dcterms:W3CDTF">2026-06-13T17:51:01Z</dcterms:modified>
</cp:coreProperties>
</file>